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henault.TEJASHMA\Desktop\"/>
    </mc:Choice>
  </mc:AlternateContent>
  <bookViews>
    <workbookView xWindow="0" yWindow="0" windowWidth="16395" windowHeight="5370"/>
  </bookViews>
  <sheets>
    <sheet name="Program Cost" sheetId="1" r:id="rId1"/>
    <sheet name="Staff cost" sheetId="2" r:id="rId2"/>
  </sheets>
  <definedNames>
    <definedName name="_xlnm.Print_Area" localSheetId="0">'Program Cost'!$A$1:$M$32</definedName>
    <definedName name="_xlnm.Print_Titles" localSheetId="0">'Program Cost'!$1:$5</definedName>
  </definedNames>
  <calcPr calcId="152511"/>
</workbook>
</file>

<file path=xl/calcChain.xml><?xml version="1.0" encoding="utf-8"?>
<calcChain xmlns="http://schemas.openxmlformats.org/spreadsheetml/2006/main">
  <c r="H26" i="1" l="1"/>
  <c r="F18" i="1" l="1"/>
  <c r="J18" i="1"/>
  <c r="J11" i="1" l="1"/>
  <c r="F11" i="1"/>
  <c r="J23" i="1" l="1"/>
  <c r="K23" i="1" s="1"/>
  <c r="L23" i="1" s="1"/>
  <c r="L11" i="1"/>
  <c r="K11" i="1"/>
  <c r="M11" i="1" l="1"/>
  <c r="F22" i="1"/>
  <c r="E6" i="2" l="1"/>
  <c r="F6" i="2" s="1"/>
  <c r="G6" i="2" s="1"/>
  <c r="B6" i="2"/>
  <c r="I26" i="1" l="1"/>
  <c r="J24" i="1"/>
  <c r="K24" i="1" s="1"/>
  <c r="L24" i="1" s="1"/>
  <c r="L22" i="1"/>
  <c r="F21" i="1"/>
  <c r="G21" i="1" s="1"/>
  <c r="J22" i="1"/>
  <c r="K22" i="1" s="1"/>
  <c r="J21" i="1"/>
  <c r="K21" i="1" s="1"/>
  <c r="L21" i="1" s="1"/>
  <c r="M21" i="1" s="1"/>
  <c r="F20" i="1"/>
  <c r="H20" i="1" s="1"/>
  <c r="L20" i="1"/>
  <c r="J20" i="1"/>
  <c r="K20" i="1" s="1"/>
  <c r="B5" i="2"/>
  <c r="B4" i="2"/>
  <c r="E5" i="2"/>
  <c r="F5" i="2" s="1"/>
  <c r="G5" i="2" s="1"/>
  <c r="E4" i="2"/>
  <c r="F4" i="2" s="1"/>
  <c r="G4" i="2" s="1"/>
  <c r="F19" i="1"/>
  <c r="F17" i="1"/>
  <c r="F16" i="1"/>
  <c r="F15" i="1"/>
  <c r="F13" i="1"/>
  <c r="F12" i="1"/>
  <c r="F10" i="1"/>
  <c r="M20" i="1" l="1"/>
  <c r="H14" i="1"/>
  <c r="H10" i="1"/>
  <c r="G9" i="1"/>
  <c r="G8" i="1"/>
  <c r="L15" i="1"/>
  <c r="J15" i="1"/>
  <c r="K15" i="1" s="1"/>
  <c r="H15" i="1"/>
  <c r="L13" i="1"/>
  <c r="H13" i="1"/>
  <c r="L10" i="1"/>
  <c r="M15" i="1" l="1"/>
  <c r="L17" i="1"/>
  <c r="L14" i="1"/>
  <c r="M14" i="1" s="1"/>
  <c r="L12" i="1"/>
  <c r="L9" i="1"/>
  <c r="L8" i="1"/>
  <c r="J25" i="1"/>
  <c r="J19" i="1"/>
  <c r="J17" i="1"/>
  <c r="K17" i="1" s="1"/>
  <c r="J16" i="1"/>
  <c r="K16" i="1" s="1"/>
  <c r="L16" i="1" s="1"/>
  <c r="M16" i="1" s="1"/>
  <c r="J12" i="1"/>
  <c r="J13" i="1"/>
  <c r="K13" i="1" s="1"/>
  <c r="M13" i="1" s="1"/>
  <c r="J10" i="1"/>
  <c r="K10" i="1" s="1"/>
  <c r="J9" i="1"/>
  <c r="K9" i="1" s="1"/>
  <c r="J8" i="1"/>
  <c r="K8" i="1" s="1"/>
  <c r="J7" i="1"/>
  <c r="K7" i="1" s="1"/>
  <c r="L7" i="1" s="1"/>
  <c r="M7" i="1" s="1"/>
  <c r="J6" i="1"/>
  <c r="K6" i="1" s="1"/>
  <c r="L6" i="1" s="1"/>
  <c r="F8" i="1"/>
  <c r="H8" i="1" s="1"/>
  <c r="K12" i="1"/>
  <c r="G19" i="1"/>
  <c r="H17" i="1"/>
  <c r="G16" i="1"/>
  <c r="H12" i="1"/>
  <c r="F9" i="1"/>
  <c r="H9" i="1" s="1"/>
  <c r="F7" i="1"/>
  <c r="F6" i="1"/>
  <c r="G32" i="1" l="1"/>
  <c r="G31" i="1"/>
  <c r="G6" i="1"/>
  <c r="G7" i="1"/>
  <c r="M10" i="1"/>
  <c r="M17" i="1"/>
  <c r="M12" i="1"/>
  <c r="M9" i="1"/>
  <c r="M8" i="1"/>
  <c r="M6" i="1"/>
  <c r="K19" i="1"/>
  <c r="K26" i="1" s="1"/>
  <c r="L19" i="1" l="1"/>
  <c r="M19" i="1" l="1"/>
  <c r="M26" i="1" s="1"/>
  <c r="M28" i="1" s="1"/>
  <c r="K25" i="1" l="1"/>
  <c r="L25" i="1" s="1"/>
  <c r="L26" i="1" s="1"/>
  <c r="L29" i="1" s="1"/>
  <c r="G25" i="1"/>
  <c r="G26" i="1" s="1"/>
  <c r="K29" i="1" l="1"/>
</calcChain>
</file>

<file path=xl/sharedStrings.xml><?xml version="1.0" encoding="utf-8"?>
<sst xmlns="http://schemas.openxmlformats.org/spreadsheetml/2006/main" count="84" uniqueCount="62">
  <si>
    <t>Service</t>
  </si>
  <si>
    <t>Who does it</t>
  </si>
  <si>
    <t>Staff level</t>
  </si>
  <si>
    <t>Tejas</t>
  </si>
  <si>
    <t>-</t>
  </si>
  <si>
    <t>Pharmacist</t>
  </si>
  <si>
    <t>Cost per case</t>
  </si>
  <si>
    <t>Cost per unit (hour)</t>
  </si>
  <si>
    <t>Total units per month</t>
  </si>
  <si>
    <t>Hours or Units per case</t>
  </si>
  <si>
    <t>Projected cases per month:</t>
  </si>
  <si>
    <t>Clerical</t>
  </si>
  <si>
    <t>Total Monthly Cost</t>
  </si>
  <si>
    <t>Monthly Revenue to Tejas</t>
  </si>
  <si>
    <t>Monthly Revenue to Local Programs</t>
  </si>
  <si>
    <t>Transition Coordinator</t>
  </si>
  <si>
    <t>Total bill to HealthSpring</t>
  </si>
  <si>
    <t>Texas Healthy at Home Program</t>
  </si>
  <si>
    <t>Provider</t>
  </si>
  <si>
    <t>HealthSpring</t>
  </si>
  <si>
    <t>Net Tejas Revenue</t>
  </si>
  <si>
    <t>Service revenue to Tejas</t>
  </si>
  <si>
    <t>Service revenue to Local Program</t>
  </si>
  <si>
    <t>Net revenue to provider</t>
  </si>
  <si>
    <t>Transition coordinator</t>
  </si>
  <si>
    <t>Salary</t>
  </si>
  <si>
    <t>Benefits %</t>
  </si>
  <si>
    <t>Benefits</t>
  </si>
  <si>
    <t>Salary per hour</t>
  </si>
  <si>
    <t>Total Cost per hour</t>
  </si>
  <si>
    <t>Total Annual Cost</t>
  </si>
  <si>
    <t>Board</t>
  </si>
  <si>
    <t xml:space="preserve">Care Manager </t>
  </si>
  <si>
    <t>QMHP</t>
  </si>
  <si>
    <t>Tejas Operating fee</t>
  </si>
  <si>
    <t>Tejas training and program development</t>
  </si>
  <si>
    <t>Assessment fee for cases seen in hospital who do not participate</t>
  </si>
  <si>
    <t>Additional Case Management, per clinical hour</t>
  </si>
  <si>
    <t>Care Manager</t>
  </si>
  <si>
    <t>Fees to external agents</t>
  </si>
  <si>
    <t>Fees to external Agents</t>
  </si>
  <si>
    <t>Admin fee to Healthy at Home Board</t>
  </si>
  <si>
    <t>Schedule face to face visit  in hospital prior to d/c</t>
  </si>
  <si>
    <t>Receive referral; review case; refer member appropriate local agency and transfer case materials</t>
  </si>
  <si>
    <t>Open member in Healthy at Home Program, set up reporting and tracking (Tejas)</t>
  </si>
  <si>
    <t>Open case and implement program (Provider)</t>
  </si>
  <si>
    <t>Face to face visit in hospital</t>
  </si>
  <si>
    <t>Home visit within 1 week following discharge</t>
  </si>
  <si>
    <t>HealthSpring Pharmacist review of patients combination of medications</t>
  </si>
  <si>
    <t>After hours phone coverage</t>
  </si>
  <si>
    <t>Follow-up phone calls, weekly</t>
  </si>
  <si>
    <t>Reports to Health Plan</t>
  </si>
  <si>
    <t>Provider Administrative overhead, training, fees</t>
  </si>
  <si>
    <t xml:space="preserve">Total  </t>
  </si>
  <si>
    <t>To Provider</t>
  </si>
  <si>
    <t xml:space="preserve">Provider </t>
  </si>
  <si>
    <t xml:space="preserve">Reminder calls for appointments, other clerical/ Transitions Coach </t>
  </si>
  <si>
    <t xml:space="preserve">Fees for reporting &amp; medication reconciliation database </t>
  </si>
  <si>
    <t>Home visit -additional (assume 50%  cases)</t>
  </si>
  <si>
    <t>Transitions Coach meets with hospital discharge staff and follows up to get discharge information</t>
  </si>
  <si>
    <t>Data entry/reporting and additional community resources evaluation from last follow up call</t>
  </si>
  <si>
    <t xml:space="preserve">Program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</si>
</sst>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164" fontId="1" fillId="0" borderId="0" xfId="1" applyNumberFormat="1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Continuous" wrapText="1"/>
    </xf>
    <xf numFmtId="0" fontId="5" fillId="0" borderId="3" xfId="0" applyFont="1" applyFill="1" applyBorder="1" applyAlignment="1">
      <alignment horizontal="centerContinuous" wrapText="1"/>
    </xf>
    <xf numFmtId="0" fontId="5" fillId="0" borderId="3" xfId="0" applyFont="1" applyBorder="1" applyAlignment="1">
      <alignment horizontal="centerContinuous" wrapText="1"/>
    </xf>
    <xf numFmtId="164" fontId="5" fillId="0" borderId="3" xfId="1" applyNumberFormat="1" applyFont="1" applyBorder="1" applyAlignment="1">
      <alignment horizontal="centerContinuous" wrapText="1"/>
    </xf>
    <xf numFmtId="164" fontId="1" fillId="0" borderId="3" xfId="1" applyNumberFormat="1" applyFont="1" applyBorder="1" applyAlignment="1">
      <alignment wrapText="1"/>
    </xf>
    <xf numFmtId="164" fontId="1" fillId="0" borderId="4" xfId="1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1" applyNumberFormat="1" applyFont="1" applyBorder="1" applyAlignment="1">
      <alignment wrapText="1"/>
    </xf>
    <xf numFmtId="164" fontId="1" fillId="0" borderId="6" xfId="1" applyNumberFormat="1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165" fontId="7" fillId="0" borderId="5" xfId="0" applyNumberFormat="1" applyFont="1" applyFill="1" applyBorder="1" applyAlignment="1">
      <alignment horizontal="left" wrapText="1"/>
    </xf>
    <xf numFmtId="15" fontId="7" fillId="0" borderId="5" xfId="0" applyNumberFormat="1" applyFont="1" applyFill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9" fontId="0" fillId="0" borderId="0" xfId="2" applyFont="1"/>
    <xf numFmtId="44" fontId="0" fillId="0" borderId="0" xfId="1" applyFont="1"/>
    <xf numFmtId="0" fontId="10" fillId="0" borderId="0" xfId="0" applyFont="1"/>
    <xf numFmtId="44" fontId="10" fillId="0" borderId="0" xfId="1" applyFont="1"/>
    <xf numFmtId="9" fontId="10" fillId="0" borderId="0" xfId="2" applyFont="1"/>
    <xf numFmtId="44" fontId="10" fillId="0" borderId="0" xfId="0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8" xfId="1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164" fontId="3" fillId="0" borderId="6" xfId="1" applyNumberFormat="1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164" fontId="8" fillId="0" borderId="8" xfId="1" applyNumberFormat="1" applyFont="1" applyBorder="1" applyAlignment="1">
      <alignment horizontal="center" wrapText="1"/>
    </xf>
    <xf numFmtId="164" fontId="3" fillId="0" borderId="3" xfId="1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164" fontId="1" fillId="0" borderId="0" xfId="1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90" zoomScaleNormal="90" workbookViewId="0">
      <selection activeCell="H26" sqref="H26"/>
    </sheetView>
  </sheetViews>
  <sheetFormatPr defaultColWidth="8.85546875" defaultRowHeight="15.75" x14ac:dyDescent="0.25"/>
  <cols>
    <col min="1" max="1" width="76.7109375" style="3" customWidth="1"/>
    <col min="2" max="2" width="13" style="4" customWidth="1"/>
    <col min="3" max="3" width="12.7109375" style="4" customWidth="1"/>
    <col min="4" max="4" width="12.85546875" style="2" customWidth="1"/>
    <col min="5" max="5" width="13.42578125" style="2" customWidth="1"/>
    <col min="6" max="6" width="16.85546875" style="5" customWidth="1"/>
    <col min="7" max="7" width="12.28515625" style="5" customWidth="1"/>
    <col min="8" max="9" width="16.85546875" style="2" customWidth="1"/>
    <col min="10" max="11" width="13.28515625" style="2" customWidth="1"/>
    <col min="12" max="12" width="16.85546875" style="5" customWidth="1"/>
    <col min="13" max="13" width="18" style="5" customWidth="1"/>
    <col min="14" max="14" width="16" style="5" customWidth="1"/>
    <col min="15" max="16384" width="8.85546875" style="2"/>
  </cols>
  <sheetData>
    <row r="1" spans="1:14" ht="26.25" x14ac:dyDescent="0.4">
      <c r="A1" s="10" t="s">
        <v>17</v>
      </c>
      <c r="B1" s="11"/>
      <c r="C1" s="11"/>
      <c r="D1" s="12"/>
      <c r="E1" s="12"/>
      <c r="F1" s="13"/>
      <c r="G1" s="13"/>
      <c r="H1" s="12"/>
      <c r="I1" s="12"/>
      <c r="J1" s="12"/>
      <c r="K1" s="12"/>
      <c r="L1" s="13"/>
      <c r="M1" s="15"/>
      <c r="N1" s="2"/>
    </row>
    <row r="2" spans="1:14" ht="18.75" x14ac:dyDescent="0.3">
      <c r="A2" s="20" t="s">
        <v>61</v>
      </c>
      <c r="B2" s="16"/>
      <c r="C2" s="16"/>
      <c r="D2" s="17"/>
      <c r="E2" s="17"/>
      <c r="F2" s="18"/>
      <c r="G2" s="18"/>
      <c r="H2" s="17"/>
      <c r="I2" s="17"/>
      <c r="J2" s="17"/>
      <c r="K2" s="17"/>
      <c r="L2" s="18"/>
      <c r="M2" s="19"/>
      <c r="N2" s="2"/>
    </row>
    <row r="3" spans="1:14" ht="18.75" x14ac:dyDescent="0.3">
      <c r="A3" s="21"/>
      <c r="B3" s="16"/>
      <c r="C3" s="16"/>
      <c r="D3" s="17"/>
      <c r="E3" s="17"/>
      <c r="F3" s="18"/>
      <c r="G3" s="18"/>
      <c r="H3" s="17"/>
      <c r="I3" s="17"/>
      <c r="J3" s="17"/>
      <c r="K3" s="17"/>
      <c r="L3" s="18"/>
      <c r="M3" s="19"/>
      <c r="N3" s="2"/>
    </row>
    <row r="4" spans="1:14" ht="18.75" x14ac:dyDescent="0.3">
      <c r="A4" s="22" t="s">
        <v>10</v>
      </c>
      <c r="B4" s="51">
        <v>200</v>
      </c>
      <c r="C4" s="16"/>
      <c r="D4" s="17"/>
      <c r="E4" s="17"/>
      <c r="F4" s="18"/>
      <c r="G4" s="18"/>
      <c r="H4" s="17"/>
      <c r="I4" s="17"/>
      <c r="J4" s="17"/>
      <c r="K4" s="17"/>
      <c r="L4" s="18"/>
      <c r="M4" s="19"/>
      <c r="N4" s="2"/>
    </row>
    <row r="5" spans="1:14" s="1" customFormat="1" ht="65.25" customHeight="1" thickBot="1" x14ac:dyDescent="0.35">
      <c r="A5" s="23" t="s">
        <v>0</v>
      </c>
      <c r="B5" s="8" t="s">
        <v>1</v>
      </c>
      <c r="C5" s="8" t="s">
        <v>2</v>
      </c>
      <c r="D5" s="8" t="s">
        <v>9</v>
      </c>
      <c r="E5" s="9" t="s">
        <v>7</v>
      </c>
      <c r="F5" s="9" t="s">
        <v>6</v>
      </c>
      <c r="G5" s="8" t="s">
        <v>21</v>
      </c>
      <c r="H5" s="8" t="s">
        <v>22</v>
      </c>
      <c r="I5" s="8" t="s">
        <v>40</v>
      </c>
      <c r="J5" s="8" t="s">
        <v>8</v>
      </c>
      <c r="K5" s="9" t="s">
        <v>12</v>
      </c>
      <c r="L5" s="9" t="s">
        <v>13</v>
      </c>
      <c r="M5" s="52" t="s">
        <v>14</v>
      </c>
    </row>
    <row r="6" spans="1:14" ht="34.5" customHeight="1" x14ac:dyDescent="0.25">
      <c r="A6" s="24" t="s">
        <v>43</v>
      </c>
      <c r="B6" s="17" t="s">
        <v>3</v>
      </c>
      <c r="C6" s="17" t="s">
        <v>32</v>
      </c>
      <c r="D6" s="17">
        <v>0.25</v>
      </c>
      <c r="E6" s="18"/>
      <c r="F6" s="18">
        <f>E6*D6</f>
        <v>0</v>
      </c>
      <c r="G6" s="28">
        <f>F6</f>
        <v>0</v>
      </c>
      <c r="H6" s="17">
        <v>0</v>
      </c>
      <c r="I6" s="17"/>
      <c r="J6" s="17">
        <f t="shared" ref="J6:J13" si="0">D6*$B$4</f>
        <v>50</v>
      </c>
      <c r="K6" s="18">
        <f t="shared" ref="K6:K13" si="1">J6*E6</f>
        <v>0</v>
      </c>
      <c r="L6" s="18">
        <f t="shared" ref="L6:L22" si="2">IF(B6="Tejas",K6,0)</f>
        <v>0</v>
      </c>
      <c r="M6" s="19">
        <f>IF(L6=0,K6,0)</f>
        <v>0</v>
      </c>
      <c r="N6" s="2"/>
    </row>
    <row r="7" spans="1:14" ht="32.25" customHeight="1" x14ac:dyDescent="0.25">
      <c r="A7" s="24" t="s">
        <v>44</v>
      </c>
      <c r="B7" s="17" t="s">
        <v>3</v>
      </c>
      <c r="C7" s="17" t="s">
        <v>32</v>
      </c>
      <c r="D7" s="17">
        <v>0.25</v>
      </c>
      <c r="E7" s="18"/>
      <c r="F7" s="18">
        <f t="shared" ref="F7:F21" si="3">E7*D7</f>
        <v>0</v>
      </c>
      <c r="G7" s="28">
        <f>F7</f>
        <v>0</v>
      </c>
      <c r="H7" s="17">
        <v>0</v>
      </c>
      <c r="I7" s="17"/>
      <c r="J7" s="17">
        <f t="shared" si="0"/>
        <v>50</v>
      </c>
      <c r="K7" s="18">
        <f t="shared" si="1"/>
        <v>0</v>
      </c>
      <c r="L7" s="18">
        <f t="shared" si="2"/>
        <v>0</v>
      </c>
      <c r="M7" s="19">
        <f t="shared" ref="M7:M21" si="4">IF(L7=0,K7,0)</f>
        <v>0</v>
      </c>
      <c r="N7" s="2"/>
    </row>
    <row r="8" spans="1:14" ht="20.25" customHeight="1" x14ac:dyDescent="0.25">
      <c r="A8" s="24" t="s">
        <v>45</v>
      </c>
      <c r="B8" s="17" t="s">
        <v>18</v>
      </c>
      <c r="C8" s="17" t="s">
        <v>11</v>
      </c>
      <c r="D8" s="17">
        <v>0.25</v>
      </c>
      <c r="E8" s="18"/>
      <c r="F8" s="18">
        <f t="shared" ref="F8" si="5">E8*D8</f>
        <v>0</v>
      </c>
      <c r="G8" s="17">
        <f>0</f>
        <v>0</v>
      </c>
      <c r="H8" s="28">
        <f t="shared" ref="H8:H15" si="6">F8</f>
        <v>0</v>
      </c>
      <c r="I8" s="28"/>
      <c r="J8" s="17">
        <f t="shared" si="0"/>
        <v>50</v>
      </c>
      <c r="K8" s="18">
        <f t="shared" si="1"/>
        <v>0</v>
      </c>
      <c r="L8" s="18">
        <f t="shared" si="2"/>
        <v>0</v>
      </c>
      <c r="M8" s="19">
        <f t="shared" si="4"/>
        <v>0</v>
      </c>
      <c r="N8" s="2"/>
    </row>
    <row r="9" spans="1:14" ht="20.25" customHeight="1" x14ac:dyDescent="0.25">
      <c r="A9" s="24" t="s">
        <v>42</v>
      </c>
      <c r="B9" s="17" t="s">
        <v>18</v>
      </c>
      <c r="C9" s="17" t="s">
        <v>11</v>
      </c>
      <c r="D9" s="17">
        <v>0.25</v>
      </c>
      <c r="E9" s="18"/>
      <c r="F9" s="18">
        <f t="shared" si="3"/>
        <v>0</v>
      </c>
      <c r="G9" s="17">
        <f>0</f>
        <v>0</v>
      </c>
      <c r="H9" s="28">
        <f t="shared" si="6"/>
        <v>0</v>
      </c>
      <c r="I9" s="28"/>
      <c r="J9" s="17">
        <f t="shared" si="0"/>
        <v>50</v>
      </c>
      <c r="K9" s="18">
        <f t="shared" si="1"/>
        <v>0</v>
      </c>
      <c r="L9" s="18">
        <f t="shared" si="2"/>
        <v>0</v>
      </c>
      <c r="M9" s="19">
        <f t="shared" si="4"/>
        <v>0</v>
      </c>
      <c r="N9" s="2"/>
    </row>
    <row r="10" spans="1:14" ht="36.75" customHeight="1" x14ac:dyDescent="0.25">
      <c r="A10" s="24" t="s">
        <v>46</v>
      </c>
      <c r="B10" s="17" t="s">
        <v>18</v>
      </c>
      <c r="C10" s="17" t="s">
        <v>15</v>
      </c>
      <c r="D10" s="17">
        <v>1.5</v>
      </c>
      <c r="E10" s="18"/>
      <c r="F10" s="18">
        <f t="shared" si="3"/>
        <v>0</v>
      </c>
      <c r="G10" s="17">
        <v>0</v>
      </c>
      <c r="H10" s="28">
        <f t="shared" si="6"/>
        <v>0</v>
      </c>
      <c r="I10" s="28"/>
      <c r="J10" s="17">
        <f t="shared" si="0"/>
        <v>300</v>
      </c>
      <c r="K10" s="18">
        <f t="shared" si="1"/>
        <v>0</v>
      </c>
      <c r="L10" s="18">
        <f t="shared" si="2"/>
        <v>0</v>
      </c>
      <c r="M10" s="19">
        <f t="shared" si="4"/>
        <v>0</v>
      </c>
      <c r="N10" s="2"/>
    </row>
    <row r="11" spans="1:14" ht="32.25" customHeight="1" x14ac:dyDescent="0.25">
      <c r="A11" s="56" t="s">
        <v>59</v>
      </c>
      <c r="B11" s="16" t="s">
        <v>55</v>
      </c>
      <c r="C11" s="16" t="s">
        <v>15</v>
      </c>
      <c r="D11" s="16">
        <v>0.25</v>
      </c>
      <c r="E11" s="57"/>
      <c r="F11" s="57">
        <f>E11*D11</f>
        <v>0</v>
      </c>
      <c r="G11" s="16"/>
      <c r="H11" s="58">
        <v>0</v>
      </c>
      <c r="I11" s="28"/>
      <c r="J11" s="17">
        <f>D11*$B$4</f>
        <v>50</v>
      </c>
      <c r="K11" s="18">
        <f>J11*E11</f>
        <v>0</v>
      </c>
      <c r="L11" s="18">
        <f>IF(B11="Tejas",K11,0)</f>
        <v>0</v>
      </c>
      <c r="M11" s="19">
        <f>IF(L11=0,K11,0)</f>
        <v>0</v>
      </c>
      <c r="N11" s="2"/>
    </row>
    <row r="12" spans="1:14" ht="31.5" customHeight="1" x14ac:dyDescent="0.25">
      <c r="A12" s="24" t="s">
        <v>56</v>
      </c>
      <c r="B12" s="17" t="s">
        <v>18</v>
      </c>
      <c r="C12" s="17" t="s">
        <v>11</v>
      </c>
      <c r="D12" s="17">
        <v>0.25</v>
      </c>
      <c r="E12" s="18"/>
      <c r="F12" s="18">
        <f t="shared" si="3"/>
        <v>0</v>
      </c>
      <c r="G12" s="17">
        <v>0</v>
      </c>
      <c r="H12" s="28">
        <f t="shared" si="6"/>
        <v>0</v>
      </c>
      <c r="I12" s="28"/>
      <c r="J12" s="17">
        <f t="shared" si="0"/>
        <v>50</v>
      </c>
      <c r="K12" s="18">
        <f t="shared" si="1"/>
        <v>0</v>
      </c>
      <c r="L12" s="18">
        <f t="shared" si="2"/>
        <v>0</v>
      </c>
      <c r="M12" s="19">
        <f t="shared" si="4"/>
        <v>0</v>
      </c>
      <c r="N12" s="2"/>
    </row>
    <row r="13" spans="1:14" ht="45.75" customHeight="1" x14ac:dyDescent="0.25">
      <c r="A13" s="24" t="s">
        <v>47</v>
      </c>
      <c r="B13" s="17" t="s">
        <v>18</v>
      </c>
      <c r="C13" s="17" t="s">
        <v>15</v>
      </c>
      <c r="D13" s="17">
        <v>2</v>
      </c>
      <c r="E13" s="18"/>
      <c r="F13" s="18">
        <f t="shared" si="3"/>
        <v>0</v>
      </c>
      <c r="G13" s="17">
        <v>0</v>
      </c>
      <c r="H13" s="28">
        <f t="shared" si="6"/>
        <v>0</v>
      </c>
      <c r="I13" s="28"/>
      <c r="J13" s="17">
        <f t="shared" si="0"/>
        <v>400</v>
      </c>
      <c r="K13" s="18">
        <f t="shared" si="1"/>
        <v>0</v>
      </c>
      <c r="L13" s="18">
        <f t="shared" si="2"/>
        <v>0</v>
      </c>
      <c r="M13" s="19">
        <f t="shared" ref="M13" si="7">IF(L13=0,K13,0)</f>
        <v>0</v>
      </c>
      <c r="N13" s="2"/>
    </row>
    <row r="14" spans="1:14" ht="45.75" customHeight="1" x14ac:dyDescent="0.25">
      <c r="A14" s="24" t="s">
        <v>48</v>
      </c>
      <c r="B14" s="17" t="s">
        <v>19</v>
      </c>
      <c r="C14" s="17" t="s">
        <v>5</v>
      </c>
      <c r="D14" s="17">
        <v>0</v>
      </c>
      <c r="E14" s="18"/>
      <c r="F14" s="18">
        <v>0</v>
      </c>
      <c r="G14" s="17">
        <v>0</v>
      </c>
      <c r="H14" s="28">
        <f t="shared" si="6"/>
        <v>0</v>
      </c>
      <c r="I14" s="28"/>
      <c r="J14" s="17">
        <v>0</v>
      </c>
      <c r="K14" s="18" t="s">
        <v>4</v>
      </c>
      <c r="L14" s="18">
        <f t="shared" si="2"/>
        <v>0</v>
      </c>
      <c r="M14" s="19" t="str">
        <f t="shared" si="4"/>
        <v>-</v>
      </c>
      <c r="N14" s="2"/>
    </row>
    <row r="15" spans="1:14" ht="34.15" customHeight="1" x14ac:dyDescent="0.25">
      <c r="A15" s="56" t="s">
        <v>58</v>
      </c>
      <c r="B15" s="17" t="s">
        <v>18</v>
      </c>
      <c r="C15" s="17" t="s">
        <v>15</v>
      </c>
      <c r="D15" s="17">
        <v>0.5</v>
      </c>
      <c r="E15" s="18"/>
      <c r="F15" s="18">
        <f t="shared" si="3"/>
        <v>0</v>
      </c>
      <c r="G15" s="17">
        <v>0</v>
      </c>
      <c r="H15" s="28">
        <f t="shared" si="6"/>
        <v>0</v>
      </c>
      <c r="I15" s="28"/>
      <c r="J15" s="17">
        <f t="shared" ref="J15:J25" si="8">D15*$B$4</f>
        <v>100</v>
      </c>
      <c r="K15" s="18">
        <f t="shared" ref="K15:K22" si="9">J15*E15</f>
        <v>0</v>
      </c>
      <c r="L15" s="18">
        <f t="shared" si="2"/>
        <v>0</v>
      </c>
      <c r="M15" s="19">
        <f t="shared" ref="M15" si="10">IF(L15=0,K15,0)</f>
        <v>0</v>
      </c>
      <c r="N15" s="2"/>
    </row>
    <row r="16" spans="1:14" ht="78.75" customHeight="1" x14ac:dyDescent="0.25">
      <c r="A16" s="24" t="s">
        <v>49</v>
      </c>
      <c r="B16" s="17" t="s">
        <v>3</v>
      </c>
      <c r="C16" s="17" t="s">
        <v>33</v>
      </c>
      <c r="D16" s="17">
        <v>1</v>
      </c>
      <c r="E16" s="18"/>
      <c r="F16" s="18">
        <f t="shared" si="3"/>
        <v>0</v>
      </c>
      <c r="G16" s="28">
        <f>F16</f>
        <v>0</v>
      </c>
      <c r="H16" s="28">
        <v>0</v>
      </c>
      <c r="I16" s="28"/>
      <c r="J16" s="17">
        <f t="shared" si="8"/>
        <v>200</v>
      </c>
      <c r="K16" s="18">
        <f t="shared" si="9"/>
        <v>0</v>
      </c>
      <c r="L16" s="18">
        <f t="shared" si="2"/>
        <v>0</v>
      </c>
      <c r="M16" s="19">
        <f t="shared" si="4"/>
        <v>0</v>
      </c>
      <c r="N16" s="2"/>
    </row>
    <row r="17" spans="1:14" ht="66" customHeight="1" x14ac:dyDescent="0.25">
      <c r="A17" s="56" t="s">
        <v>50</v>
      </c>
      <c r="B17" s="16" t="s">
        <v>18</v>
      </c>
      <c r="C17" s="16" t="s">
        <v>15</v>
      </c>
      <c r="D17" s="16">
        <v>2</v>
      </c>
      <c r="E17" s="57"/>
      <c r="F17" s="57">
        <f t="shared" si="3"/>
        <v>0</v>
      </c>
      <c r="G17" s="16">
        <v>0</v>
      </c>
      <c r="H17" s="58">
        <f>F17</f>
        <v>0</v>
      </c>
      <c r="I17" s="28"/>
      <c r="J17" s="17">
        <f t="shared" si="8"/>
        <v>400</v>
      </c>
      <c r="K17" s="18">
        <f t="shared" si="9"/>
        <v>0</v>
      </c>
      <c r="L17" s="18">
        <f t="shared" si="2"/>
        <v>0</v>
      </c>
      <c r="M17" s="19">
        <f t="shared" si="4"/>
        <v>0</v>
      </c>
      <c r="N17" s="2"/>
    </row>
    <row r="18" spans="1:14" ht="35.25" customHeight="1" x14ac:dyDescent="0.25">
      <c r="A18" s="56" t="s">
        <v>60</v>
      </c>
      <c r="B18" s="16" t="s">
        <v>55</v>
      </c>
      <c r="C18" s="16" t="s">
        <v>15</v>
      </c>
      <c r="D18" s="16">
        <v>0.5</v>
      </c>
      <c r="E18" s="57"/>
      <c r="F18" s="57">
        <f t="shared" si="3"/>
        <v>0</v>
      </c>
      <c r="G18" s="16"/>
      <c r="H18" s="58">
        <v>0</v>
      </c>
      <c r="I18" s="28"/>
      <c r="J18" s="17">
        <f t="shared" si="8"/>
        <v>100</v>
      </c>
      <c r="K18" s="18"/>
      <c r="L18" s="18"/>
      <c r="M18" s="19"/>
      <c r="N18" s="2"/>
    </row>
    <row r="19" spans="1:14" ht="19.5" customHeight="1" x14ac:dyDescent="0.25">
      <c r="A19" s="24" t="s">
        <v>51</v>
      </c>
      <c r="B19" s="17" t="s">
        <v>3</v>
      </c>
      <c r="C19" s="17" t="s">
        <v>32</v>
      </c>
      <c r="D19" s="17">
        <v>1</v>
      </c>
      <c r="E19" s="18"/>
      <c r="F19" s="18">
        <f t="shared" si="3"/>
        <v>0</v>
      </c>
      <c r="G19" s="28">
        <f>F19</f>
        <v>0</v>
      </c>
      <c r="H19" s="17">
        <v>0</v>
      </c>
      <c r="I19" s="17"/>
      <c r="J19" s="17">
        <f t="shared" si="8"/>
        <v>200</v>
      </c>
      <c r="K19" s="18">
        <f t="shared" si="9"/>
        <v>0</v>
      </c>
      <c r="L19" s="18">
        <f t="shared" si="2"/>
        <v>0</v>
      </c>
      <c r="M19" s="19">
        <f t="shared" si="4"/>
        <v>0</v>
      </c>
      <c r="N19" s="2"/>
    </row>
    <row r="20" spans="1:14" ht="35.25" customHeight="1" x14ac:dyDescent="0.25">
      <c r="A20" s="24" t="s">
        <v>52</v>
      </c>
      <c r="B20" s="17" t="s">
        <v>18</v>
      </c>
      <c r="C20" s="17"/>
      <c r="D20" s="17">
        <v>1</v>
      </c>
      <c r="E20" s="18"/>
      <c r="F20" s="18">
        <f t="shared" si="3"/>
        <v>0</v>
      </c>
      <c r="G20" s="28"/>
      <c r="H20" s="28">
        <f>F20</f>
        <v>0</v>
      </c>
      <c r="I20" s="28"/>
      <c r="J20" s="17">
        <f t="shared" si="8"/>
        <v>200</v>
      </c>
      <c r="K20" s="18">
        <f t="shared" si="9"/>
        <v>0</v>
      </c>
      <c r="L20" s="18">
        <f t="shared" si="2"/>
        <v>0</v>
      </c>
      <c r="M20" s="19">
        <f t="shared" si="4"/>
        <v>0</v>
      </c>
      <c r="N20" s="2"/>
    </row>
    <row r="21" spans="1:14" ht="22.5" customHeight="1" x14ac:dyDescent="0.25">
      <c r="A21" s="24" t="s">
        <v>35</v>
      </c>
      <c r="B21" s="17" t="s">
        <v>3</v>
      </c>
      <c r="C21" s="17"/>
      <c r="D21" s="17">
        <v>1</v>
      </c>
      <c r="E21" s="18"/>
      <c r="F21" s="18">
        <f t="shared" si="3"/>
        <v>0</v>
      </c>
      <c r="G21" s="28">
        <f>F21</f>
        <v>0</v>
      </c>
      <c r="H21" s="28"/>
      <c r="I21" s="28"/>
      <c r="J21" s="17">
        <f t="shared" si="8"/>
        <v>200</v>
      </c>
      <c r="K21" s="18">
        <f t="shared" si="9"/>
        <v>0</v>
      </c>
      <c r="L21" s="18">
        <f t="shared" si="2"/>
        <v>0</v>
      </c>
      <c r="M21" s="19">
        <f t="shared" si="4"/>
        <v>0</v>
      </c>
      <c r="N21" s="2"/>
    </row>
    <row r="22" spans="1:14" ht="23.25" customHeight="1" x14ac:dyDescent="0.25">
      <c r="A22" s="24" t="s">
        <v>39</v>
      </c>
      <c r="B22" s="17"/>
      <c r="C22" s="17"/>
      <c r="D22" s="17">
        <v>1</v>
      </c>
      <c r="E22" s="18"/>
      <c r="F22" s="18">
        <f>E22</f>
        <v>0</v>
      </c>
      <c r="G22" s="28"/>
      <c r="H22" s="17"/>
      <c r="I22" s="28">
        <v>0</v>
      </c>
      <c r="J22" s="17">
        <f t="shared" si="8"/>
        <v>200</v>
      </c>
      <c r="K22" s="18">
        <f t="shared" si="9"/>
        <v>0</v>
      </c>
      <c r="L22" s="18">
        <f t="shared" si="2"/>
        <v>0</v>
      </c>
      <c r="M22" s="19">
        <v>0</v>
      </c>
      <c r="N22" s="2"/>
    </row>
    <row r="23" spans="1:14" ht="22.15" customHeight="1" x14ac:dyDescent="0.25">
      <c r="A23" s="59" t="s">
        <v>57</v>
      </c>
      <c r="B23" s="16"/>
      <c r="C23" s="16"/>
      <c r="D23" s="16">
        <v>1</v>
      </c>
      <c r="E23" s="57"/>
      <c r="F23" s="57"/>
      <c r="G23" s="58"/>
      <c r="H23" s="57">
        <v>0</v>
      </c>
      <c r="I23" s="28"/>
      <c r="J23" s="17">
        <f t="shared" si="8"/>
        <v>200</v>
      </c>
      <c r="K23" s="18">
        <f>J23*F23</f>
        <v>0</v>
      </c>
      <c r="L23" s="18">
        <f>K23</f>
        <v>0</v>
      </c>
      <c r="M23" s="19"/>
      <c r="N23" s="2"/>
    </row>
    <row r="24" spans="1:14" ht="22.15" customHeight="1" x14ac:dyDescent="0.25">
      <c r="A24" s="24" t="s">
        <v>41</v>
      </c>
      <c r="B24" s="17" t="s">
        <v>31</v>
      </c>
      <c r="C24" s="17"/>
      <c r="D24" s="17">
        <v>1</v>
      </c>
      <c r="E24" s="18"/>
      <c r="F24" s="18"/>
      <c r="G24" s="17"/>
      <c r="H24" s="17"/>
      <c r="I24" s="28">
        <v>0</v>
      </c>
      <c r="J24" s="17">
        <f t="shared" si="8"/>
        <v>200</v>
      </c>
      <c r="K24" s="18">
        <f>J24*F24</f>
        <v>0</v>
      </c>
      <c r="L24" s="18">
        <f>K24</f>
        <v>0</v>
      </c>
      <c r="M24" s="19"/>
      <c r="N24" s="2"/>
    </row>
    <row r="25" spans="1:14" ht="26.45" customHeight="1" x14ac:dyDescent="0.25">
      <c r="A25" s="24" t="s">
        <v>34</v>
      </c>
      <c r="B25" s="17"/>
      <c r="C25" s="17"/>
      <c r="D25" s="17">
        <v>1</v>
      </c>
      <c r="E25" s="18"/>
      <c r="F25" s="18"/>
      <c r="G25" s="28">
        <f>F25</f>
        <v>0</v>
      </c>
      <c r="H25" s="17"/>
      <c r="I25" s="17"/>
      <c r="J25" s="17">
        <f t="shared" si="8"/>
        <v>200</v>
      </c>
      <c r="K25" s="18">
        <f>J25*F25</f>
        <v>0</v>
      </c>
      <c r="L25" s="18">
        <f>K25</f>
        <v>0</v>
      </c>
      <c r="M25" s="19"/>
      <c r="N25" s="2"/>
    </row>
    <row r="26" spans="1:14" ht="26.45" customHeight="1" x14ac:dyDescent="0.25">
      <c r="A26" s="25" t="s">
        <v>53</v>
      </c>
      <c r="B26" s="17"/>
      <c r="C26" s="17"/>
      <c r="D26" s="17"/>
      <c r="E26" s="18"/>
      <c r="F26" s="18"/>
      <c r="G26" s="28">
        <f>SUM(G6:G25)</f>
        <v>0</v>
      </c>
      <c r="H26" s="28">
        <f>SUM(H6:H25)</f>
        <v>0</v>
      </c>
      <c r="I26" s="28">
        <f>SUM(I6:I25)</f>
        <v>0</v>
      </c>
      <c r="J26" s="17"/>
      <c r="K26" s="18">
        <f>SUM(K6:K22)</f>
        <v>0</v>
      </c>
      <c r="L26" s="18">
        <f>SUM(L6:L25)</f>
        <v>0</v>
      </c>
      <c r="M26" s="19">
        <f>SUM(M6:M25)</f>
        <v>0</v>
      </c>
      <c r="N26" s="2"/>
    </row>
    <row r="27" spans="1:14" ht="28.15" customHeight="1" thickBot="1" x14ac:dyDescent="0.3">
      <c r="A27" s="26" t="s">
        <v>16</v>
      </c>
      <c r="B27" s="40"/>
      <c r="C27" s="41"/>
      <c r="D27" s="41"/>
      <c r="E27" s="42"/>
      <c r="F27" s="42"/>
      <c r="G27" s="41"/>
      <c r="H27" s="41"/>
      <c r="I27" s="41"/>
      <c r="J27" s="41"/>
      <c r="K27" s="42"/>
      <c r="L27" s="42"/>
      <c r="M27" s="55"/>
      <c r="N27" s="2"/>
    </row>
    <row r="28" spans="1:14" s="38" customFormat="1" ht="29.45" customHeight="1" x14ac:dyDescent="0.25">
      <c r="A28" s="25" t="s">
        <v>23</v>
      </c>
      <c r="B28" s="16"/>
      <c r="C28" s="16"/>
      <c r="D28" s="17"/>
      <c r="E28" s="17"/>
      <c r="F28" s="18"/>
      <c r="G28" s="17"/>
      <c r="H28" s="17"/>
      <c r="I28" s="17"/>
      <c r="J28" s="17"/>
      <c r="K28" s="17"/>
      <c r="L28" s="18"/>
      <c r="M28" s="19">
        <f>M26</f>
        <v>0</v>
      </c>
    </row>
    <row r="29" spans="1:14" ht="16.5" thickBot="1" x14ac:dyDescent="0.3">
      <c r="A29" s="31" t="s">
        <v>20</v>
      </c>
      <c r="B29" s="27"/>
      <c r="C29" s="27"/>
      <c r="D29" s="6"/>
      <c r="E29" s="6"/>
      <c r="F29" s="7"/>
      <c r="G29" s="7"/>
      <c r="H29" s="6"/>
      <c r="I29" s="6"/>
      <c r="J29" s="6"/>
      <c r="K29" s="44">
        <f>K27</f>
        <v>0</v>
      </c>
      <c r="L29" s="7">
        <f>L26</f>
        <v>0</v>
      </c>
      <c r="M29" s="54"/>
    </row>
    <row r="30" spans="1:14" ht="31.5" x14ac:dyDescent="0.25">
      <c r="A30" s="45"/>
      <c r="B30" s="29"/>
      <c r="C30" s="29"/>
      <c r="D30" s="30"/>
      <c r="E30" s="30"/>
      <c r="F30" s="53"/>
      <c r="G30" s="53" t="s">
        <v>54</v>
      </c>
      <c r="H30" s="30"/>
      <c r="I30" s="30"/>
      <c r="J30" s="30"/>
      <c r="K30" s="30"/>
      <c r="L30" s="14"/>
      <c r="M30" s="15"/>
    </row>
    <row r="31" spans="1:14" x14ac:dyDescent="0.25">
      <c r="A31" s="46" t="s">
        <v>36</v>
      </c>
      <c r="B31" s="47"/>
      <c r="C31" s="47"/>
      <c r="D31" s="48"/>
      <c r="E31" s="48"/>
      <c r="F31" s="49"/>
      <c r="G31" s="18">
        <f>F31-F6-F7-(0.25*(F21+F22+F24+F23))</f>
        <v>0</v>
      </c>
      <c r="H31" s="48"/>
      <c r="I31" s="48"/>
      <c r="J31" s="48"/>
      <c r="K31" s="48"/>
      <c r="L31" s="49"/>
      <c r="M31" s="50"/>
    </row>
    <row r="32" spans="1:14" s="38" customFormat="1" ht="21.75" customHeight="1" thickBot="1" x14ac:dyDescent="0.3">
      <c r="A32" s="26" t="s">
        <v>37</v>
      </c>
      <c r="B32" s="40"/>
      <c r="C32" s="40"/>
      <c r="D32" s="41"/>
      <c r="E32" s="41"/>
      <c r="F32" s="42"/>
      <c r="G32" s="7">
        <f>F32-F6-0.2*(F21+F22+F24+F23)</f>
        <v>0</v>
      </c>
      <c r="H32" s="41"/>
      <c r="I32" s="41"/>
      <c r="J32" s="41"/>
      <c r="K32" s="41"/>
      <c r="L32" s="42"/>
      <c r="M32" s="43"/>
      <c r="N32" s="39"/>
    </row>
    <row r="33" spans="1:14" s="38" customFormat="1" x14ac:dyDescent="0.25">
      <c r="A33" s="3"/>
      <c r="B33" s="4"/>
      <c r="C33" s="4"/>
      <c r="D33" s="2"/>
      <c r="E33" s="2"/>
      <c r="F33" s="5"/>
      <c r="G33" s="5"/>
      <c r="H33" s="2"/>
      <c r="I33" s="2"/>
      <c r="J33" s="2"/>
      <c r="K33" s="2"/>
      <c r="L33" s="5"/>
      <c r="M33" s="5"/>
      <c r="N33" s="39"/>
    </row>
  </sheetData>
  <printOptions gridLines="1"/>
  <pageMargins left="0" right="0" top="0" bottom="0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"/>
  <sheetViews>
    <sheetView workbookViewId="0">
      <selection activeCell="B4" sqref="B4"/>
    </sheetView>
  </sheetViews>
  <sheetFormatPr defaultRowHeight="15" x14ac:dyDescent="0.25"/>
  <cols>
    <col min="1" max="1" width="20.28515625" style="34" customWidth="1"/>
    <col min="2" max="2" width="14.42578125" style="34" customWidth="1"/>
    <col min="3" max="3" width="14.5703125" style="33" customWidth="1"/>
    <col min="4" max="4" width="11.7109375" style="32" customWidth="1"/>
    <col min="5" max="5" width="11.7109375" style="33" customWidth="1"/>
    <col min="6" max="6" width="15.140625" style="33" customWidth="1"/>
    <col min="7" max="7" width="16.7109375" style="33" customWidth="1"/>
  </cols>
  <sheetData>
    <row r="3" spans="1:7" s="34" customFormat="1" x14ac:dyDescent="0.25">
      <c r="B3" s="35" t="s">
        <v>25</v>
      </c>
      <c r="C3" s="34" t="s">
        <v>28</v>
      </c>
      <c r="D3" s="36" t="s">
        <v>26</v>
      </c>
      <c r="E3" s="35" t="s">
        <v>27</v>
      </c>
      <c r="F3" s="35" t="s">
        <v>29</v>
      </c>
      <c r="G3" s="35" t="s">
        <v>30</v>
      </c>
    </row>
    <row r="4" spans="1:7" x14ac:dyDescent="0.25">
      <c r="A4" s="34" t="s">
        <v>24</v>
      </c>
      <c r="B4" s="37">
        <f>C4*2080</f>
        <v>51480</v>
      </c>
      <c r="C4" s="33">
        <v>24.75</v>
      </c>
      <c r="D4" s="32">
        <v>0.33</v>
      </c>
      <c r="E4" s="33">
        <f>C4*D4</f>
        <v>8.1675000000000004</v>
      </c>
      <c r="F4" s="33">
        <f>C4+E4</f>
        <v>32.917500000000004</v>
      </c>
      <c r="G4" s="33">
        <f>F4*2080</f>
        <v>68468.400000000009</v>
      </c>
    </row>
    <row r="5" spans="1:7" x14ac:dyDescent="0.25">
      <c r="A5" s="34" t="s">
        <v>11</v>
      </c>
      <c r="B5" s="37">
        <f>C5*2080</f>
        <v>40560</v>
      </c>
      <c r="C5" s="33">
        <v>19.5</v>
      </c>
      <c r="D5" s="32">
        <v>0.33</v>
      </c>
      <c r="E5" s="33">
        <f>C5*D5</f>
        <v>6.4350000000000005</v>
      </c>
      <c r="F5" s="33">
        <f>C5+E5</f>
        <v>25.935000000000002</v>
      </c>
      <c r="G5" s="33">
        <f>F5*2080</f>
        <v>53944.800000000003</v>
      </c>
    </row>
    <row r="6" spans="1:7" x14ac:dyDescent="0.25">
      <c r="A6" s="34" t="s">
        <v>38</v>
      </c>
      <c r="B6" s="37">
        <f>C6*2080</f>
        <v>51480</v>
      </c>
      <c r="C6" s="33">
        <v>24.75</v>
      </c>
      <c r="D6" s="32">
        <v>0.33</v>
      </c>
      <c r="E6" s="33">
        <f>C6*D6</f>
        <v>8.1675000000000004</v>
      </c>
      <c r="F6" s="33">
        <f>C6+E6</f>
        <v>32.917500000000004</v>
      </c>
      <c r="G6" s="33">
        <f>F6*2080</f>
        <v>68468.400000000009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95E69E8289C4B92DB91094FF85892" ma:contentTypeVersion="1" ma:contentTypeDescription="Create a new document." ma:contentTypeScope="" ma:versionID="2ae22b21f54761a5c3ee6bd57ce94560">
  <xsd:schema xmlns:xsd="http://www.w3.org/2001/XMLSchema" xmlns:xs="http://www.w3.org/2001/XMLSchema" xmlns:p="http://schemas.microsoft.com/office/2006/metadata/properties" xmlns:ns3="1060f91a-da2e-4b65-917c-86d34880a579" targetNamespace="http://schemas.microsoft.com/office/2006/metadata/properties" ma:root="true" ma:fieldsID="8bbeba40372bb3f995fbf8d7f30df6df" ns3:_="">
    <xsd:import namespace="1060f91a-da2e-4b65-917c-86d34880a57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0f91a-da2e-4b65-917c-86d34880a5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703E68-7003-404A-8BFD-397C75EB2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0f91a-da2e-4b65-917c-86d34880a5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3D52A5-EB31-4F0A-997E-CACBF7BDA87B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1060f91a-da2e-4b65-917c-86d34880a57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301ED9-242C-4362-8B9E-9E74BE7C4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Cost</vt:lpstr>
      <vt:lpstr>Staff cost</vt:lpstr>
      <vt:lpstr>'Program Cost'!Print_Area</vt:lpstr>
      <vt:lpstr>'Program Cost'!Print_Titles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Hollie Chenault</cp:lastModifiedBy>
  <cp:lastPrinted>2015-03-30T20:33:07Z</cp:lastPrinted>
  <dcterms:created xsi:type="dcterms:W3CDTF">2014-08-11T15:26:47Z</dcterms:created>
  <dcterms:modified xsi:type="dcterms:W3CDTF">2017-02-09T19:43:50Z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0x0101008EF95E69E8289C4B92DB91094FF85892</vt:lpwstr>
  </property>
  <property fmtid="{D5CDD505-2E9C-101B-9397-08002B2CF9AE}" pid="3" name="IsMyDocuments">
    <vt:bool>true</vt:bool>
  </property>
</Properties>
</file>